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240" windowHeight="11835" activeTab="3"/>
  </bookViews>
  <sheets>
    <sheet name="pływak" sheetId="1" r:id="rId1"/>
    <sheet name="Culman" sheetId="2" r:id="rId2"/>
    <sheet name="Harlachera" sheetId="3" r:id="rId3"/>
    <sheet name="metoda rachunkowa" sheetId="4" r:id="rId4"/>
  </sheets>
  <calcPr calcId="125725"/>
</workbook>
</file>

<file path=xl/calcChain.xml><?xml version="1.0" encoding="utf-8"?>
<calcChain xmlns="http://schemas.openxmlformats.org/spreadsheetml/2006/main">
  <c r="I29" i="4"/>
  <c r="F28"/>
  <c r="F29"/>
  <c r="F30"/>
  <c r="F31"/>
  <c r="F32"/>
  <c r="F33"/>
  <c r="F34"/>
  <c r="F35"/>
  <c r="F36"/>
  <c r="F37"/>
  <c r="F27"/>
  <c r="D37"/>
  <c r="D29"/>
  <c r="D30"/>
  <c r="D31"/>
  <c r="D32"/>
  <c r="D33"/>
  <c r="D34"/>
  <c r="D35"/>
  <c r="D36"/>
  <c r="D28"/>
  <c r="D27"/>
  <c r="D24"/>
  <c r="D23"/>
  <c r="D22"/>
  <c r="D21"/>
  <c r="D20"/>
  <c r="D19"/>
  <c r="D18"/>
  <c r="D17"/>
  <c r="D16"/>
  <c r="B19"/>
  <c r="B20"/>
  <c r="B21"/>
  <c r="B22"/>
  <c r="B23"/>
  <c r="B24"/>
  <c r="B25"/>
  <c r="B26"/>
  <c r="B18"/>
  <c r="B17"/>
  <c r="B16"/>
  <c r="D3" i="2"/>
  <c r="D4"/>
  <c r="D5"/>
  <c r="D6"/>
  <c r="D7"/>
  <c r="D2"/>
  <c r="C15" i="3"/>
  <c r="C14"/>
  <c r="A14"/>
  <c r="B8"/>
  <c r="B2"/>
  <c r="B3"/>
  <c r="B5"/>
  <c r="B4"/>
  <c r="B6"/>
  <c r="B7"/>
  <c r="B9"/>
  <c r="E8" i="1"/>
  <c r="D2" s="1"/>
</calcChain>
</file>

<file path=xl/sharedStrings.xml><?xml version="1.0" encoding="utf-8"?>
<sst xmlns="http://schemas.openxmlformats.org/spreadsheetml/2006/main" count="91" uniqueCount="81">
  <si>
    <t>V1=5,2m/s V2=5.6m/s V3=6,1m/s V4=5,9 m/s V5=5,8 m/s</t>
  </si>
  <si>
    <t>5,2m/s</t>
  </si>
  <si>
    <t>5,8 m/s</t>
  </si>
  <si>
    <t>5,9 m/s</t>
  </si>
  <si>
    <t>6,1m/s</t>
  </si>
  <si>
    <t>5.6m/s</t>
  </si>
  <si>
    <t>v</t>
  </si>
  <si>
    <t>Q</t>
  </si>
  <si>
    <t>P</t>
  </si>
  <si>
    <t>A</t>
  </si>
  <si>
    <t>średnia prędkość</t>
  </si>
  <si>
    <t>I</t>
  </si>
  <si>
    <t>II</t>
  </si>
  <si>
    <t>III</t>
  </si>
  <si>
    <t>IV</t>
  </si>
  <si>
    <t>V</t>
  </si>
  <si>
    <t>VI</t>
  </si>
  <si>
    <t>VII</t>
  </si>
  <si>
    <t>VIII</t>
  </si>
  <si>
    <t>powierzchnia</t>
  </si>
  <si>
    <t>objętość przepływu</t>
  </si>
  <si>
    <t>to m3/s</t>
  </si>
  <si>
    <t>m3/s</t>
  </si>
  <si>
    <t xml:space="preserve"> V m/s</t>
  </si>
  <si>
    <t>Q m3s</t>
  </si>
  <si>
    <t>P m2</t>
  </si>
  <si>
    <t xml:space="preserve">V śr </t>
  </si>
  <si>
    <t>0-1,0</t>
  </si>
  <si>
    <t>1,0-2,0</t>
  </si>
  <si>
    <t>2,0-3,0</t>
  </si>
  <si>
    <t>3,0-4,0</t>
  </si>
  <si>
    <t>4,0-5,0</t>
  </si>
  <si>
    <t>&gt;5,0</t>
  </si>
  <si>
    <t>Pion hydrometryczny</t>
  </si>
  <si>
    <t>IX</t>
  </si>
  <si>
    <t>X</t>
  </si>
  <si>
    <t>Głebokość[m]</t>
  </si>
  <si>
    <t>Odległość od lewego brzegu rzeki[m]</t>
  </si>
  <si>
    <t>v1=</t>
  </si>
  <si>
    <t>v2=</t>
  </si>
  <si>
    <t>v3=</t>
  </si>
  <si>
    <t>v4=</t>
  </si>
  <si>
    <t>v5=</t>
  </si>
  <si>
    <t>v6=</t>
  </si>
  <si>
    <t>v7=</t>
  </si>
  <si>
    <t>v8=</t>
  </si>
  <si>
    <t>v9=</t>
  </si>
  <si>
    <t>v10=</t>
  </si>
  <si>
    <t>P1=</t>
  </si>
  <si>
    <t>P2=</t>
  </si>
  <si>
    <t>P3=</t>
  </si>
  <si>
    <t>P4=</t>
  </si>
  <si>
    <t>P5=</t>
  </si>
  <si>
    <t>P6=</t>
  </si>
  <si>
    <t>P7=</t>
  </si>
  <si>
    <t>P8=</t>
  </si>
  <si>
    <t>P10=</t>
  </si>
  <si>
    <t>P11=</t>
  </si>
  <si>
    <t>P9+</t>
  </si>
  <si>
    <t>VśrI-II=</t>
  </si>
  <si>
    <t>VśrII-III=</t>
  </si>
  <si>
    <t>VśrIII-IV=</t>
  </si>
  <si>
    <t>VśrIV-V=</t>
  </si>
  <si>
    <t>VśrV-VI=</t>
  </si>
  <si>
    <t>VśrVI-VII=</t>
  </si>
  <si>
    <t>VśrVII-VIII=</t>
  </si>
  <si>
    <t>VśrVIII-IX=</t>
  </si>
  <si>
    <t>VśrIX-X=</t>
  </si>
  <si>
    <t>VśI=</t>
  </si>
  <si>
    <t>VśrX=</t>
  </si>
  <si>
    <t>Q1=</t>
  </si>
  <si>
    <t>Q2=</t>
  </si>
  <si>
    <t>Q3=</t>
  </si>
  <si>
    <t>Q4=</t>
  </si>
  <si>
    <t>Q5=</t>
  </si>
  <si>
    <t>Q6=</t>
  </si>
  <si>
    <t>Q67=</t>
  </si>
  <si>
    <t>Q8=</t>
  </si>
  <si>
    <t>Q9=</t>
  </si>
  <si>
    <t>Q10=</t>
  </si>
  <si>
    <t>Q11=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</si>
</sst>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scatterChart>
        <c:scatterStyle val="lineMarker"/>
        <c:ser>
          <c:idx val="0"/>
          <c:order val="0"/>
          <c:marker>
            <c:symbol val="none"/>
          </c:marker>
          <c:xVal>
            <c:numRef>
              <c:f>'metoda rachunkowa'!$A$2:$A$13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'metoda rachunkowa'!$B$2:$B$13</c:f>
              <c:numCache>
                <c:formatCode>General</c:formatCode>
                <c:ptCount val="12"/>
                <c:pt idx="0">
                  <c:v>0</c:v>
                </c:pt>
                <c:pt idx="1">
                  <c:v>1.2</c:v>
                </c:pt>
                <c:pt idx="2">
                  <c:v>2.5</c:v>
                </c:pt>
                <c:pt idx="3">
                  <c:v>4</c:v>
                </c:pt>
                <c:pt idx="4">
                  <c:v>5</c:v>
                </c:pt>
                <c:pt idx="5">
                  <c:v>5.5</c:v>
                </c:pt>
                <c:pt idx="6">
                  <c:v>6</c:v>
                </c:pt>
                <c:pt idx="7">
                  <c:v>4</c:v>
                </c:pt>
                <c:pt idx="8">
                  <c:v>3</c:v>
                </c:pt>
                <c:pt idx="9">
                  <c:v>0.5</c:v>
                </c:pt>
                <c:pt idx="10">
                  <c:v>0.15</c:v>
                </c:pt>
                <c:pt idx="11">
                  <c:v>0</c:v>
                </c:pt>
              </c:numCache>
            </c:numRef>
          </c:yVal>
        </c:ser>
        <c:axId val="141820672"/>
        <c:axId val="141822208"/>
      </c:scatterChart>
      <c:valAx>
        <c:axId val="141820672"/>
        <c:scaling>
          <c:orientation val="minMax"/>
        </c:scaling>
        <c:axPos val="t"/>
        <c:majorGridlines/>
        <c:numFmt formatCode="General" sourceLinked="1"/>
        <c:tickLblPos val="nextTo"/>
        <c:crossAx val="141822208"/>
        <c:crosses val="autoZero"/>
        <c:crossBetween val="midCat"/>
        <c:majorUnit val="1"/>
      </c:valAx>
      <c:valAx>
        <c:axId val="141822208"/>
        <c:scaling>
          <c:orientation val="maxMin"/>
        </c:scaling>
        <c:axPos val="l"/>
        <c:majorGridlines/>
        <c:numFmt formatCode="General" sourceLinked="1"/>
        <c:tickLblPos val="nextTo"/>
        <c:crossAx val="14182067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1</xdr:row>
      <xdr:rowOff>85725</xdr:rowOff>
    </xdr:from>
    <xdr:to>
      <xdr:col>14</xdr:col>
      <xdr:colOff>171450</xdr:colOff>
      <xdr:row>25</xdr:row>
      <xdr:rowOff>123825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C1" sqref="C1"/>
    </sheetView>
  </sheetViews>
  <sheetFormatPr defaultRowHeight="14.25"/>
  <sheetData>
    <row r="1" spans="1:6">
      <c r="D1" t="s">
        <v>7</v>
      </c>
    </row>
    <row r="2" spans="1:6">
      <c r="D2">
        <f>A4*A11*E8</f>
        <v>9.7812000000000001</v>
      </c>
    </row>
    <row r="3" spans="1:6">
      <c r="A3" t="s">
        <v>9</v>
      </c>
    </row>
    <row r="4" spans="1:6">
      <c r="A4">
        <v>0.9</v>
      </c>
    </row>
    <row r="5" spans="1:6">
      <c r="A5" t="s">
        <v>0</v>
      </c>
    </row>
    <row r="7" spans="1:6">
      <c r="D7" t="s">
        <v>1</v>
      </c>
      <c r="E7" t="s">
        <v>6</v>
      </c>
      <c r="F7">
        <v>5.2</v>
      </c>
    </row>
    <row r="8" spans="1:6">
      <c r="D8" t="s">
        <v>5</v>
      </c>
      <c r="E8">
        <f>AVERAGE(F7:F11)</f>
        <v>5.72</v>
      </c>
      <c r="F8">
        <v>5.6</v>
      </c>
    </row>
    <row r="9" spans="1:6">
      <c r="D9" t="s">
        <v>4</v>
      </c>
      <c r="F9">
        <v>6.1</v>
      </c>
    </row>
    <row r="10" spans="1:6">
      <c r="A10" t="s">
        <v>8</v>
      </c>
      <c r="D10" t="s">
        <v>3</v>
      </c>
      <c r="F10">
        <v>5.9</v>
      </c>
    </row>
    <row r="11" spans="1:6">
      <c r="A11">
        <v>1.9</v>
      </c>
      <c r="D11" t="s">
        <v>2</v>
      </c>
      <c r="F11">
        <v>5.8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D2" sqref="D2:D7"/>
    </sheetView>
  </sheetViews>
  <sheetFormatPr defaultRowHeight="14.25"/>
  <sheetData>
    <row r="1" spans="1:4">
      <c r="A1" t="s">
        <v>23</v>
      </c>
      <c r="B1" t="s">
        <v>26</v>
      </c>
      <c r="C1" t="s">
        <v>25</v>
      </c>
      <c r="D1" t="s">
        <v>24</v>
      </c>
    </row>
    <row r="2" spans="1:4">
      <c r="A2" t="s">
        <v>27</v>
      </c>
      <c r="B2">
        <v>0.5</v>
      </c>
      <c r="C2">
        <v>9.6</v>
      </c>
      <c r="D2">
        <f>B2*C2</f>
        <v>4.8</v>
      </c>
    </row>
    <row r="3" spans="1:4">
      <c r="A3" t="s">
        <v>28</v>
      </c>
      <c r="B3">
        <v>1.5</v>
      </c>
      <c r="C3">
        <v>15.6</v>
      </c>
      <c r="D3">
        <f t="shared" ref="D3:D7" si="0">B3*C3</f>
        <v>23.4</v>
      </c>
    </row>
    <row r="4" spans="1:4">
      <c r="A4" t="s">
        <v>29</v>
      </c>
      <c r="B4">
        <v>2.5</v>
      </c>
      <c r="C4">
        <v>16</v>
      </c>
      <c r="D4">
        <f t="shared" si="0"/>
        <v>40</v>
      </c>
    </row>
    <row r="5" spans="1:4">
      <c r="A5" t="s">
        <v>30</v>
      </c>
      <c r="B5">
        <v>3.5</v>
      </c>
      <c r="C5">
        <v>12.8</v>
      </c>
      <c r="D5">
        <f t="shared" si="0"/>
        <v>44.800000000000004</v>
      </c>
    </row>
    <row r="6" spans="1:4">
      <c r="A6" t="s">
        <v>31</v>
      </c>
      <c r="B6">
        <v>4.5</v>
      </c>
      <c r="C6">
        <v>8.6</v>
      </c>
      <c r="D6">
        <f t="shared" si="0"/>
        <v>38.699999999999996</v>
      </c>
    </row>
    <row r="7" spans="1:4">
      <c r="A7" t="s">
        <v>32</v>
      </c>
      <c r="B7">
        <v>5</v>
      </c>
      <c r="C7">
        <v>5</v>
      </c>
      <c r="D7">
        <f t="shared" si="0"/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40" sqref="B40"/>
    </sheetView>
  </sheetViews>
  <sheetFormatPr defaultRowHeight="14.25"/>
  <sheetData>
    <row r="1" spans="1:4">
      <c r="A1" t="s">
        <v>10</v>
      </c>
    </row>
    <row r="2" spans="1:4">
      <c r="A2" t="s">
        <v>11</v>
      </c>
      <c r="B2" s="1">
        <f>1.5/2.1</f>
        <v>0.7142857142857143</v>
      </c>
    </row>
    <row r="3" spans="1:4">
      <c r="A3" t="s">
        <v>12</v>
      </c>
      <c r="B3" s="1">
        <f>2.6/2.8</f>
        <v>0.92857142857142871</v>
      </c>
    </row>
    <row r="4" spans="1:4">
      <c r="A4" t="s">
        <v>13</v>
      </c>
      <c r="B4" s="1">
        <f>4.3/3.8</f>
        <v>1.131578947368421</v>
      </c>
    </row>
    <row r="5" spans="1:4">
      <c r="A5" t="s">
        <v>14</v>
      </c>
      <c r="B5" s="1">
        <f>5.7/4.3</f>
        <v>1.3255813953488373</v>
      </c>
    </row>
    <row r="6" spans="1:4">
      <c r="A6" t="s">
        <v>15</v>
      </c>
      <c r="B6" s="1">
        <f>8.5/5.6</f>
        <v>1.517857142857143</v>
      </c>
    </row>
    <row r="7" spans="1:4">
      <c r="A7" t="s">
        <v>16</v>
      </c>
      <c r="B7" s="1">
        <f>11.7/6</f>
        <v>1.95</v>
      </c>
    </row>
    <row r="8" spans="1:4">
      <c r="A8" t="s">
        <v>17</v>
      </c>
      <c r="B8" s="1">
        <f>8/5.2</f>
        <v>1.5384615384615383</v>
      </c>
    </row>
    <row r="9" spans="1:4">
      <c r="A9" t="s">
        <v>18</v>
      </c>
      <c r="B9" s="1">
        <f>3.2/3.1</f>
        <v>1.032258064516129</v>
      </c>
    </row>
    <row r="13" spans="1:4">
      <c r="A13" t="s">
        <v>19</v>
      </c>
      <c r="C13" t="s">
        <v>20</v>
      </c>
    </row>
    <row r="14" spans="1:4">
      <c r="A14">
        <f>38.8</f>
        <v>38.799999999999997</v>
      </c>
      <c r="C14">
        <f>1*1*2*2.3</f>
        <v>4.5999999999999996</v>
      </c>
      <c r="D14" t="s">
        <v>21</v>
      </c>
    </row>
    <row r="15" spans="1:4">
      <c r="B15" t="s">
        <v>7</v>
      </c>
      <c r="C15">
        <f>C14*A14</f>
        <v>178.47999999999996</v>
      </c>
      <c r="D15" t="s">
        <v>22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activeCell="I30" sqref="I30"/>
    </sheetView>
  </sheetViews>
  <sheetFormatPr defaultRowHeight="14.25"/>
  <cols>
    <col min="1" max="1" width="37.75" customWidth="1"/>
  </cols>
  <sheetData>
    <row r="1" spans="1:4">
      <c r="A1" t="s">
        <v>37</v>
      </c>
      <c r="B1" t="s">
        <v>36</v>
      </c>
      <c r="C1" t="s">
        <v>33</v>
      </c>
    </row>
    <row r="2" spans="1:4">
      <c r="A2">
        <v>1</v>
      </c>
      <c r="B2">
        <v>0</v>
      </c>
    </row>
    <row r="3" spans="1:4">
      <c r="A3">
        <v>2</v>
      </c>
      <c r="B3">
        <v>1.2</v>
      </c>
      <c r="C3" t="s">
        <v>11</v>
      </c>
    </row>
    <row r="4" spans="1:4">
      <c r="A4">
        <v>3</v>
      </c>
      <c r="B4">
        <v>2.5</v>
      </c>
      <c r="C4" t="s">
        <v>12</v>
      </c>
    </row>
    <row r="5" spans="1:4">
      <c r="A5">
        <v>4</v>
      </c>
      <c r="B5">
        <v>4</v>
      </c>
      <c r="C5" t="s">
        <v>13</v>
      </c>
    </row>
    <row r="6" spans="1:4">
      <c r="A6">
        <v>5</v>
      </c>
      <c r="B6">
        <v>5</v>
      </c>
      <c r="C6" t="s">
        <v>14</v>
      </c>
    </row>
    <row r="7" spans="1:4">
      <c r="A7">
        <v>6</v>
      </c>
      <c r="B7">
        <v>5.5</v>
      </c>
      <c r="C7" t="s">
        <v>15</v>
      </c>
    </row>
    <row r="8" spans="1:4">
      <c r="A8">
        <v>7</v>
      </c>
      <c r="B8">
        <v>6</v>
      </c>
      <c r="C8" t="s">
        <v>16</v>
      </c>
    </row>
    <row r="9" spans="1:4">
      <c r="A9">
        <v>8</v>
      </c>
      <c r="B9">
        <v>4</v>
      </c>
      <c r="C9" t="s">
        <v>17</v>
      </c>
    </row>
    <row r="10" spans="1:4">
      <c r="A10">
        <v>9</v>
      </c>
      <c r="B10">
        <v>3</v>
      </c>
      <c r="C10" t="s">
        <v>18</v>
      </c>
    </row>
    <row r="11" spans="1:4">
      <c r="A11">
        <v>10</v>
      </c>
      <c r="B11">
        <v>0.5</v>
      </c>
      <c r="C11" t="s">
        <v>34</v>
      </c>
    </row>
    <row r="12" spans="1:4">
      <c r="A12">
        <v>11</v>
      </c>
      <c r="B12">
        <v>0.15</v>
      </c>
      <c r="C12" t="s">
        <v>35</v>
      </c>
    </row>
    <row r="13" spans="1:4">
      <c r="A13">
        <v>12</v>
      </c>
      <c r="B13">
        <v>0</v>
      </c>
    </row>
    <row r="16" spans="1:4">
      <c r="A16" t="s">
        <v>48</v>
      </c>
      <c r="B16" s="1">
        <f>(1*1.2)/2</f>
        <v>0.6</v>
      </c>
      <c r="C16" t="s">
        <v>38</v>
      </c>
      <c r="D16" s="2">
        <f>0.1*(0.32+(2*0.51)+(3*0.98)+(3*1.19)+1.1)</f>
        <v>0.89500000000000002</v>
      </c>
    </row>
    <row r="17" spans="1:9">
      <c r="A17" t="s">
        <v>49</v>
      </c>
      <c r="B17" s="1">
        <f>(1.2+2.5)*1/2</f>
        <v>1.85</v>
      </c>
      <c r="C17" t="s">
        <v>39</v>
      </c>
      <c r="D17" s="2">
        <f>0.1*(0.41+(2*0.72)+(3*1.1)+(3*1.67)+1.32)</f>
        <v>1.1480000000000001</v>
      </c>
    </row>
    <row r="18" spans="1:9">
      <c r="A18" t="s">
        <v>50</v>
      </c>
      <c r="B18" s="1">
        <f>(B4+B5)*1/2</f>
        <v>3.25</v>
      </c>
      <c r="C18" t="s">
        <v>40</v>
      </c>
      <c r="D18" s="2">
        <f>0.1*(0.49+(2*0.84)+(3*1.42)+(3*1.73)+1.55)</f>
        <v>1.3170000000000002</v>
      </c>
    </row>
    <row r="19" spans="1:9">
      <c r="A19" t="s">
        <v>51</v>
      </c>
      <c r="B19" s="1">
        <f t="shared" ref="B19:B26" si="0">(B5+B6)*1/2</f>
        <v>4.5</v>
      </c>
      <c r="C19" t="s">
        <v>41</v>
      </c>
      <c r="D19" s="2">
        <f>0.1*(0.51+(2*0.97)+(3*1.51)+(3*1.86)+1.59)</f>
        <v>1.415</v>
      </c>
    </row>
    <row r="20" spans="1:9">
      <c r="A20" t="s">
        <v>52</v>
      </c>
      <c r="B20" s="1">
        <f t="shared" si="0"/>
        <v>5.25</v>
      </c>
      <c r="C20" t="s">
        <v>42</v>
      </c>
      <c r="D20" s="2">
        <f>0.1*(0.6+(2*1.1)+(3*1.68)+(3*2.1)+1.91)</f>
        <v>1.6050000000000002</v>
      </c>
    </row>
    <row r="21" spans="1:9">
      <c r="A21" t="s">
        <v>53</v>
      </c>
      <c r="B21" s="1">
        <f t="shared" si="0"/>
        <v>5.75</v>
      </c>
      <c r="C21" t="s">
        <v>43</v>
      </c>
      <c r="D21" s="2">
        <f>0.1*(0.72+(2*1.48)+(3*1.86)+(3*2.78)+2.2)</f>
        <v>1.9800000000000002</v>
      </c>
    </row>
    <row r="22" spans="1:9">
      <c r="A22" t="s">
        <v>54</v>
      </c>
      <c r="B22" s="1">
        <f t="shared" si="0"/>
        <v>5</v>
      </c>
      <c r="C22" t="s">
        <v>44</v>
      </c>
      <c r="D22" s="2">
        <f>0.1*(0.54+(2*1.1)+(3*1.49)+(3*2.1)+1.35)</f>
        <v>1.4860000000000002</v>
      </c>
    </row>
    <row r="23" spans="1:9">
      <c r="A23" t="s">
        <v>55</v>
      </c>
      <c r="B23" s="1">
        <f t="shared" si="0"/>
        <v>3.5</v>
      </c>
      <c r="C23" t="s">
        <v>45</v>
      </c>
      <c r="D23" s="2">
        <f>0.1*(0.41+(2*0.72)+(3*1.1)+(3*1.67)+1.32)</f>
        <v>1.1480000000000001</v>
      </c>
    </row>
    <row r="24" spans="1:9">
      <c r="A24" t="s">
        <v>58</v>
      </c>
      <c r="B24" s="1">
        <f t="shared" si="0"/>
        <v>1.75</v>
      </c>
      <c r="C24" t="s">
        <v>46</v>
      </c>
      <c r="D24" s="2">
        <f>0.25*(0.45+2*1.24+0.78)</f>
        <v>0.92749999999999999</v>
      </c>
    </row>
    <row r="25" spans="1:9">
      <c r="A25" t="s">
        <v>56</v>
      </c>
      <c r="B25" s="1">
        <f t="shared" si="0"/>
        <v>0.32500000000000001</v>
      </c>
      <c r="C25" t="s">
        <v>47</v>
      </c>
      <c r="D25" s="2">
        <v>0.49</v>
      </c>
    </row>
    <row r="26" spans="1:9">
      <c r="A26" t="s">
        <v>57</v>
      </c>
      <c r="B26" s="1">
        <f t="shared" si="0"/>
        <v>7.4999999999999997E-2</v>
      </c>
    </row>
    <row r="27" spans="1:9">
      <c r="C27" t="s">
        <v>68</v>
      </c>
      <c r="D27">
        <f>2/3*D16</f>
        <v>0.59666666666666668</v>
      </c>
      <c r="E27" t="s">
        <v>70</v>
      </c>
      <c r="F27" s="2">
        <f>D27*B16</f>
        <v>0.35799999999999998</v>
      </c>
    </row>
    <row r="28" spans="1:9">
      <c r="C28" t="s">
        <v>59</v>
      </c>
      <c r="D28">
        <f>(D16+D17)/2</f>
        <v>1.0215000000000001</v>
      </c>
      <c r="E28" t="s">
        <v>71</v>
      </c>
      <c r="F28" s="2">
        <f t="shared" ref="F28:F37" si="1">D28*B17</f>
        <v>1.8897750000000002</v>
      </c>
    </row>
    <row r="29" spans="1:9">
      <c r="C29" t="s">
        <v>60</v>
      </c>
      <c r="D29">
        <f t="shared" ref="D29:D36" si="2">(D17+D18)/2</f>
        <v>1.2325000000000002</v>
      </c>
      <c r="E29" t="s">
        <v>72</v>
      </c>
      <c r="F29" s="2">
        <f t="shared" si="1"/>
        <v>4.0056250000000002</v>
      </c>
      <c r="H29" t="s">
        <v>7</v>
      </c>
      <c r="I29" s="2">
        <f>SUM(F27:F37)</f>
        <v>45.980181250000015</v>
      </c>
    </row>
    <row r="30" spans="1:9">
      <c r="C30" t="s">
        <v>61</v>
      </c>
      <c r="D30">
        <f t="shared" si="2"/>
        <v>1.3660000000000001</v>
      </c>
      <c r="E30" t="s">
        <v>73</v>
      </c>
      <c r="F30" s="2">
        <f t="shared" si="1"/>
        <v>6.1470000000000002</v>
      </c>
    </row>
    <row r="31" spans="1:9">
      <c r="C31" t="s">
        <v>62</v>
      </c>
      <c r="D31">
        <f t="shared" si="2"/>
        <v>1.5100000000000002</v>
      </c>
      <c r="E31" t="s">
        <v>74</v>
      </c>
      <c r="F31" s="2">
        <f t="shared" si="1"/>
        <v>7.9275000000000011</v>
      </c>
    </row>
    <row r="32" spans="1:9">
      <c r="C32" t="s">
        <v>63</v>
      </c>
      <c r="D32">
        <f t="shared" si="2"/>
        <v>1.7925000000000002</v>
      </c>
      <c r="E32" t="s">
        <v>75</v>
      </c>
      <c r="F32" s="2">
        <f t="shared" si="1"/>
        <v>10.306875000000002</v>
      </c>
    </row>
    <row r="33" spans="3:6">
      <c r="C33" t="s">
        <v>64</v>
      </c>
      <c r="D33">
        <f t="shared" si="2"/>
        <v>1.7330000000000001</v>
      </c>
      <c r="E33" t="s">
        <v>76</v>
      </c>
      <c r="F33" s="2">
        <f t="shared" si="1"/>
        <v>8.6650000000000009</v>
      </c>
    </row>
    <row r="34" spans="3:6">
      <c r="C34" t="s">
        <v>65</v>
      </c>
      <c r="D34">
        <f t="shared" si="2"/>
        <v>1.3170000000000002</v>
      </c>
      <c r="E34" t="s">
        <v>77</v>
      </c>
      <c r="F34" s="2">
        <f t="shared" si="1"/>
        <v>4.6095000000000006</v>
      </c>
    </row>
    <row r="35" spans="3:6">
      <c r="C35" t="s">
        <v>66</v>
      </c>
      <c r="D35">
        <f t="shared" si="2"/>
        <v>1.03775</v>
      </c>
      <c r="E35" t="s">
        <v>78</v>
      </c>
      <c r="F35" s="2">
        <f t="shared" si="1"/>
        <v>1.8160624999999999</v>
      </c>
    </row>
    <row r="36" spans="3:6">
      <c r="C36" t="s">
        <v>67</v>
      </c>
      <c r="D36">
        <f t="shared" si="2"/>
        <v>0.70874999999999999</v>
      </c>
      <c r="E36" t="s">
        <v>79</v>
      </c>
      <c r="F36" s="2">
        <f t="shared" si="1"/>
        <v>0.23034375000000001</v>
      </c>
    </row>
    <row r="37" spans="3:6">
      <c r="C37" t="s">
        <v>69</v>
      </c>
      <c r="D37">
        <f>2/3*D25</f>
        <v>0.32666666666666666</v>
      </c>
      <c r="E37" t="s">
        <v>80</v>
      </c>
      <c r="F37" s="2">
        <f t="shared" si="1"/>
        <v>2.4499999999999997E-2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pływak</vt:lpstr>
      <vt:lpstr>Culman</vt:lpstr>
      <vt:lpstr>Harlachera</vt:lpstr>
      <vt:lpstr>metoda rachunkowa</vt:lpstr>
    </vt:vector>
  </TitlesOfParts>
  <Company>UAM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tertom1</dc:creator>
  <cp:lastModifiedBy>tertom1</cp:lastModifiedBy>
  <dcterms:created xsi:type="dcterms:W3CDTF">2025-11-03T17:55:27Z</dcterms:created>
  <dcterms:modified xsi:type="dcterms:W3CDTF">2025-12-01T18:30:00Z</dcterms:modified>
</cp:coreProperties>
</file>